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BS" sheetId="1" r:id="rId1"/>
    <sheet name="IS 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<sst xmlns="http://schemas.openxmlformats.org/spreadsheetml/2006/main" count="168" uniqueCount="129">
  <si>
    <t>Condensed consolidated income statements</t>
  </si>
  <si>
    <t>3 months ended</t>
  </si>
  <si>
    <t>RM'000</t>
  </si>
  <si>
    <t>Revenue</t>
  </si>
  <si>
    <t>Operating profit</t>
  </si>
  <si>
    <t>Profit before taxation</t>
  </si>
  <si>
    <t>Profit after taxation</t>
  </si>
  <si>
    <t>Net profit for the period</t>
  </si>
  <si>
    <t>Basic earnings per ordinary share (sen)</t>
  </si>
  <si>
    <t>Diluted earnings per ordinary share (sen)</t>
  </si>
  <si>
    <t>Net current assets</t>
  </si>
  <si>
    <t>Borrowings</t>
  </si>
  <si>
    <t>Trade and other payables</t>
  </si>
  <si>
    <t>Current liabilities</t>
  </si>
  <si>
    <t>Trade and other receivables</t>
  </si>
  <si>
    <t>Inventories</t>
  </si>
  <si>
    <t>Current assets</t>
  </si>
  <si>
    <t>Property, plant and equipment</t>
  </si>
  <si>
    <t>Financed by:</t>
  </si>
  <si>
    <t>Capital and reserves</t>
  </si>
  <si>
    <t>Share capital</t>
  </si>
  <si>
    <t>Minority shareholders' interests</t>
  </si>
  <si>
    <t>Long term and deferred liabilities</t>
  </si>
  <si>
    <t>Deferred taxation</t>
  </si>
  <si>
    <t>Retained profits</t>
  </si>
  <si>
    <t>Share premium</t>
  </si>
  <si>
    <t>Reserve on consolidation</t>
  </si>
  <si>
    <t>Other investment</t>
  </si>
  <si>
    <t>Other payables</t>
  </si>
  <si>
    <t>Cost of sales</t>
  </si>
  <si>
    <t>Gross Profit</t>
  </si>
  <si>
    <t>Distribution costs</t>
  </si>
  <si>
    <t>Administrative expenses</t>
  </si>
  <si>
    <t>Other operating income</t>
  </si>
  <si>
    <t>Investment income</t>
  </si>
  <si>
    <t>Shareholders' funds</t>
  </si>
  <si>
    <t>recognised during the period</t>
  </si>
  <si>
    <t>31 December 2002</t>
  </si>
  <si>
    <t>Investment in an associate</t>
  </si>
  <si>
    <t>Other receivables</t>
  </si>
  <si>
    <t>Timber concession</t>
  </si>
  <si>
    <t>Amortisation of timber concession</t>
  </si>
  <si>
    <t>Interest expenses</t>
  </si>
  <si>
    <t xml:space="preserve">Minority interests </t>
  </si>
  <si>
    <t>Deposits, cash and bank balances</t>
  </si>
  <si>
    <t>Provision for taxation</t>
  </si>
  <si>
    <t>Provision for retirement benefits</t>
  </si>
  <si>
    <t>Other operating expenses</t>
  </si>
  <si>
    <t>Company No: 419232-K</t>
  </si>
  <si>
    <t xml:space="preserve">TA ANN HOLDINGS BERHAD </t>
  </si>
  <si>
    <t>(Incorporated in Malaysia)</t>
  </si>
  <si>
    <t>Tax expense</t>
  </si>
  <si>
    <t>Deferred tax assets</t>
  </si>
  <si>
    <t>Net tangible assets per share (RM)</t>
  </si>
  <si>
    <t>Condensed consolidated balance sheet as at 31 December 2003</t>
  </si>
  <si>
    <t>31 December 2003</t>
  </si>
  <si>
    <t>31 December</t>
  </si>
  <si>
    <t>12 months ended</t>
  </si>
  <si>
    <t>Share of profit/(loss) of an associate</t>
  </si>
  <si>
    <t>Goodwill written off</t>
  </si>
  <si>
    <t>Land held for development</t>
  </si>
  <si>
    <t>TA ANN HOLDINGS BERHAD</t>
  </si>
  <si>
    <t>Condensed consolidated statement of changes in equity</t>
  </si>
  <si>
    <t>Non-distributable</t>
  </si>
  <si>
    <t>Distributable</t>
  </si>
  <si>
    <t>Share</t>
  </si>
  <si>
    <t xml:space="preserve">Retained </t>
  </si>
  <si>
    <t>capital</t>
  </si>
  <si>
    <t>premium</t>
  </si>
  <si>
    <t>profits</t>
  </si>
  <si>
    <t>Total</t>
  </si>
  <si>
    <t>At 1 January 2003</t>
  </si>
  <si>
    <t xml:space="preserve">Issuance of shares under ESOS </t>
  </si>
  <si>
    <t>Dividends</t>
  </si>
  <si>
    <t>As restated</t>
  </si>
  <si>
    <t>Net profit for the year</t>
  </si>
  <si>
    <t>Condensed consolidated cash flow statement</t>
  </si>
  <si>
    <t>31 December 2001</t>
  </si>
  <si>
    <t>Cash flows from operating activities</t>
  </si>
  <si>
    <t xml:space="preserve">Profit before taxation </t>
  </si>
  <si>
    <t>Adjustments for:</t>
  </si>
  <si>
    <t>Amortisation of plantation development expenditure</t>
  </si>
  <si>
    <t>Depreciation</t>
  </si>
  <si>
    <t>Loss on disposal of property, plant and equipment</t>
  </si>
  <si>
    <t>Interest income</t>
  </si>
  <si>
    <t>Dividend income</t>
  </si>
  <si>
    <t>Operating profit before working capital changes</t>
  </si>
  <si>
    <t>(Increase)/Decrease in working capital:</t>
  </si>
  <si>
    <t>Cash generated from operations</t>
  </si>
  <si>
    <t>Interest paid</t>
  </si>
  <si>
    <t>Income tax paid</t>
  </si>
  <si>
    <t>Cash flows from investing activities</t>
  </si>
  <si>
    <t>Purchase of property, plant and equipment</t>
  </si>
  <si>
    <t>Payment of land premium</t>
  </si>
  <si>
    <t>Proceeds from disposal of property, plant and equipment</t>
  </si>
  <si>
    <t>Plantation development expenditure incurred</t>
  </si>
  <si>
    <t>Interest received</t>
  </si>
  <si>
    <t>Dividends received</t>
  </si>
  <si>
    <t xml:space="preserve">Investment in an associate </t>
  </si>
  <si>
    <t>Cash flows from financing activities</t>
  </si>
  <si>
    <t>Dividends paid</t>
  </si>
  <si>
    <t>Repayment of hire purchase loans and deposits</t>
  </si>
  <si>
    <t>Hire purchase interest paid</t>
  </si>
  <si>
    <t>Net decrease in cash and cash equivalents</t>
  </si>
  <si>
    <t>Restated</t>
  </si>
  <si>
    <t>Proposed dividend</t>
  </si>
  <si>
    <t>For the year ended 31 December 2003</t>
  </si>
  <si>
    <t xml:space="preserve">At 1 January 2002 </t>
  </si>
  <si>
    <t>As previously stated</t>
  </si>
  <si>
    <t xml:space="preserve">Prior year adjustment </t>
  </si>
  <si>
    <t>Prior year adjustment</t>
  </si>
  <si>
    <t>Restated balance at 31 December 2002</t>
  </si>
  <si>
    <t>Issuance of shares</t>
  </si>
  <si>
    <t>-ESOS</t>
  </si>
  <si>
    <t>-Bonus issue</t>
  </si>
  <si>
    <t>-Acquisition of subsidiary</t>
  </si>
  <si>
    <t>At 31 December 2003</t>
  </si>
  <si>
    <t>Net cash generated from operating activities</t>
  </si>
  <si>
    <t>Acquisition of subsidiaries</t>
  </si>
  <si>
    <t>Purchase of land held for development</t>
  </si>
  <si>
    <t>Net cash used in investing activities</t>
  </si>
  <si>
    <t>Net proceeds from and repayments of short-term loans</t>
  </si>
  <si>
    <t>Proceeds from issuance of shares</t>
  </si>
  <si>
    <t>Net cash (used in)/generated from financing activities</t>
  </si>
  <si>
    <t xml:space="preserve">Cash and cash equivalents at beginning of year </t>
  </si>
  <si>
    <t>Cash and cash equivalents at end of year</t>
  </si>
  <si>
    <t>Allowance for diminution in value in investment</t>
  </si>
  <si>
    <t>Share of loss/(profit) of an associate</t>
  </si>
  <si>
    <t>The notes set out on pages 5 to 10 form an integral part of, and, should be read in conjunction with, this interim financial report.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</si>
</sst>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"/>
    <numFmt numFmtId="173" formatCode="0.0000"/>
    <numFmt numFmtId="174" formatCode="0.00000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41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41" fontId="2" fillId="0" borderId="12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43" fontId="2" fillId="0" borderId="15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15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 wrapText="1"/>
    </xf>
    <xf numFmtId="0" fontId="1" fillId="0" borderId="0" xfId="0" applyFont="1" applyBorder="1" applyAlignment="1" quotePrefix="1">
      <alignment horizontal="right"/>
    </xf>
    <xf numFmtId="0" fontId="1" fillId="0" borderId="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Alignment="1">
      <alignment/>
    </xf>
    <xf numFmtId="41" fontId="1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13" xfId="0" applyFont="1" applyBorder="1" applyAlignment="1">
      <alignment horizontal="right"/>
    </xf>
    <xf numFmtId="49" fontId="1" fillId="0" borderId="0" xfId="0" applyNumberFormat="1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28" sqref="A28"/>
    </sheetView>
  </sheetViews>
  <sheetFormatPr defaultColWidth="9.140625" defaultRowHeight="12.75"/>
  <cols>
    <col min="1" max="1" width="2.8515625" style="4" customWidth="1"/>
    <col min="2" max="2" width="34.140625" style="2" customWidth="1"/>
    <col min="3" max="3" width="10.00390625" style="2" customWidth="1"/>
    <col min="4" max="4" width="3.00390625" style="2" customWidth="1"/>
    <col min="5" max="5" width="15.421875" style="2" customWidth="1"/>
    <col min="6" max="6" width="7.140625" style="2" customWidth="1"/>
    <col min="7" max="7" width="13.7109375" style="2" customWidth="1"/>
    <col min="8" max="16384" width="9.140625" style="2" customWidth="1"/>
  </cols>
  <sheetData>
    <row r="2" ht="12.75">
      <c r="A2" s="1" t="s">
        <v>48</v>
      </c>
    </row>
    <row r="4" ht="12.75">
      <c r="A4" s="1" t="s">
        <v>49</v>
      </c>
    </row>
    <row r="5" s="3" customFormat="1" ht="12.75">
      <c r="A5" s="1" t="s">
        <v>50</v>
      </c>
    </row>
    <row r="7" ht="12.75">
      <c r="A7" s="1" t="s">
        <v>54</v>
      </c>
    </row>
    <row r="8" spans="1:8" ht="5.25" customHeight="1">
      <c r="A8" s="5"/>
      <c r="B8" s="6"/>
      <c r="C8" s="6"/>
      <c r="D8" s="6"/>
      <c r="E8" s="6"/>
      <c r="F8" s="6"/>
      <c r="G8" s="6"/>
      <c r="H8" s="7"/>
    </row>
    <row r="9" spans="5:7" ht="12.75">
      <c r="E9" s="59" t="s">
        <v>55</v>
      </c>
      <c r="F9" s="8"/>
      <c r="G9" s="59" t="s">
        <v>37</v>
      </c>
    </row>
    <row r="10" spans="1:7" ht="13.5" thickBot="1">
      <c r="A10" s="9"/>
      <c r="B10" s="10"/>
      <c r="C10" s="11"/>
      <c r="D10" s="10"/>
      <c r="E10" s="12" t="s">
        <v>2</v>
      </c>
      <c r="F10" s="12"/>
      <c r="G10" s="12" t="s">
        <v>2</v>
      </c>
    </row>
    <row r="11" ht="15" customHeight="1">
      <c r="G11" s="13" t="s">
        <v>104</v>
      </c>
    </row>
    <row r="12" spans="1:7" ht="12.75">
      <c r="A12" s="1" t="s">
        <v>17</v>
      </c>
      <c r="B12" s="3"/>
      <c r="C12" s="13"/>
      <c r="D12" s="3"/>
      <c r="E12" s="14">
        <v>264547</v>
      </c>
      <c r="F12" s="14"/>
      <c r="G12" s="14">
        <v>206133</v>
      </c>
    </row>
    <row r="13" spans="1:7" ht="12.75">
      <c r="A13" s="1" t="s">
        <v>60</v>
      </c>
      <c r="B13" s="3"/>
      <c r="C13" s="13"/>
      <c r="D13" s="3"/>
      <c r="E13" s="14">
        <v>16966</v>
      </c>
      <c r="F13" s="14"/>
      <c r="G13" s="14">
        <v>0</v>
      </c>
    </row>
    <row r="14" spans="1:7" ht="12.75">
      <c r="A14" s="1" t="s">
        <v>38</v>
      </c>
      <c r="B14" s="3"/>
      <c r="C14" s="3"/>
      <c r="D14" s="3"/>
      <c r="E14" s="14">
        <f>897-456</f>
        <v>441</v>
      </c>
      <c r="F14" s="14"/>
      <c r="G14" s="14">
        <v>897</v>
      </c>
    </row>
    <row r="15" spans="1:7" ht="12.75">
      <c r="A15" s="15" t="s">
        <v>27</v>
      </c>
      <c r="B15" s="16"/>
      <c r="C15" s="16"/>
      <c r="D15" s="16"/>
      <c r="E15" s="17">
        <v>3117</v>
      </c>
      <c r="F15" s="17"/>
      <c r="G15" s="17">
        <v>3117</v>
      </c>
    </row>
    <row r="16" spans="1:7" ht="12.75">
      <c r="A16" s="15" t="s">
        <v>39</v>
      </c>
      <c r="B16" s="16"/>
      <c r="C16" s="16"/>
      <c r="D16" s="16"/>
      <c r="E16" s="17">
        <v>18896</v>
      </c>
      <c r="F16" s="17"/>
      <c r="G16" s="17">
        <v>21300</v>
      </c>
    </row>
    <row r="17" spans="1:7" ht="12.75">
      <c r="A17" s="15" t="s">
        <v>52</v>
      </c>
      <c r="B17" s="16"/>
      <c r="C17" s="16"/>
      <c r="D17" s="16"/>
      <c r="E17" s="17">
        <v>11097</v>
      </c>
      <c r="F17" s="17"/>
      <c r="G17" s="17">
        <v>9310</v>
      </c>
    </row>
    <row r="18" spans="1:7" ht="12.75">
      <c r="A18" s="18" t="s">
        <v>40</v>
      </c>
      <c r="B18" s="19"/>
      <c r="C18" s="19"/>
      <c r="D18" s="19"/>
      <c r="E18" s="20">
        <v>80600</v>
      </c>
      <c r="F18" s="20"/>
      <c r="G18" s="20">
        <v>0</v>
      </c>
    </row>
    <row r="19" spans="5:7" ht="21.75" customHeight="1">
      <c r="E19" s="14">
        <f>SUM(E12:E18)</f>
        <v>395664</v>
      </c>
      <c r="F19" s="14"/>
      <c r="G19" s="14">
        <f>SUM(G12:G18)</f>
        <v>240757</v>
      </c>
    </row>
    <row r="20" spans="5:7" ht="12.75">
      <c r="E20" s="14"/>
      <c r="F20" s="14"/>
      <c r="G20" s="14"/>
    </row>
    <row r="21" spans="1:7" ht="12.75">
      <c r="A21" s="1" t="s">
        <v>16</v>
      </c>
      <c r="E21" s="21"/>
      <c r="F21" s="22"/>
      <c r="G21" s="23"/>
    </row>
    <row r="22" spans="2:7" ht="12.75">
      <c r="B22" s="2" t="s">
        <v>15</v>
      </c>
      <c r="E22" s="24">
        <v>41496</v>
      </c>
      <c r="F22" s="22"/>
      <c r="G22" s="22">
        <v>31562</v>
      </c>
    </row>
    <row r="23" spans="2:7" ht="12.75">
      <c r="B23" s="2" t="s">
        <v>14</v>
      </c>
      <c r="E23" s="24">
        <v>53239</v>
      </c>
      <c r="F23" s="22"/>
      <c r="G23" s="22">
        <f>33203+1703</f>
        <v>34906</v>
      </c>
    </row>
    <row r="24" spans="1:7" ht="12.75">
      <c r="A24" s="5"/>
      <c r="B24" s="6" t="s">
        <v>44</v>
      </c>
      <c r="C24" s="6"/>
      <c r="D24" s="6"/>
      <c r="E24" s="25">
        <f>61529+14929</f>
        <v>76458</v>
      </c>
      <c r="F24" s="22"/>
      <c r="G24" s="26">
        <v>87233</v>
      </c>
    </row>
    <row r="25" spans="1:7" ht="21.75" customHeight="1">
      <c r="A25" s="27"/>
      <c r="B25" s="28"/>
      <c r="C25" s="28"/>
      <c r="D25" s="28"/>
      <c r="E25" s="29">
        <f>+E22+E23+E24</f>
        <v>171193</v>
      </c>
      <c r="F25" s="30"/>
      <c r="G25" s="30">
        <f>+G22+G23+G24</f>
        <v>153701</v>
      </c>
    </row>
    <row r="26" spans="5:7" ht="12.75">
      <c r="E26" s="24"/>
      <c r="F26" s="22"/>
      <c r="G26" s="22"/>
    </row>
    <row r="27" spans="1:7" ht="12.75">
      <c r="A27" s="1" t="s">
        <v>13</v>
      </c>
      <c r="E27" s="24"/>
      <c r="F27" s="22"/>
      <c r="G27" s="22"/>
    </row>
    <row r="28" spans="2:7" ht="12.75">
      <c r="B28" s="2" t="s">
        <v>12</v>
      </c>
      <c r="E28" s="24">
        <v>46043</v>
      </c>
      <c r="F28" s="22"/>
      <c r="G28" s="22">
        <v>34267</v>
      </c>
    </row>
    <row r="29" spans="2:7" ht="12.75">
      <c r="B29" s="2" t="s">
        <v>11</v>
      </c>
      <c r="E29" s="24">
        <f>32376+14120</f>
        <v>46496</v>
      </c>
      <c r="F29" s="22"/>
      <c r="G29" s="22">
        <v>32509</v>
      </c>
    </row>
    <row r="30" spans="2:7" ht="12.75">
      <c r="B30" s="2" t="s">
        <v>105</v>
      </c>
      <c r="E30" s="24">
        <v>0</v>
      </c>
      <c r="F30" s="22"/>
      <c r="G30" s="22">
        <v>10975</v>
      </c>
    </row>
    <row r="31" spans="1:7" ht="12.75">
      <c r="A31" s="5"/>
      <c r="B31" s="6" t="s">
        <v>45</v>
      </c>
      <c r="C31" s="6"/>
      <c r="D31" s="6"/>
      <c r="E31" s="25">
        <v>2248</v>
      </c>
      <c r="F31" s="22"/>
      <c r="G31" s="26">
        <v>440</v>
      </c>
    </row>
    <row r="32" spans="5:7" ht="21.75" customHeight="1">
      <c r="E32" s="29">
        <f>SUM(E28:E31)</f>
        <v>94787</v>
      </c>
      <c r="F32" s="30"/>
      <c r="G32" s="30">
        <f>SUM(G28:G31)</f>
        <v>78191</v>
      </c>
    </row>
    <row r="33" spans="5:7" ht="12.75">
      <c r="E33" s="14"/>
      <c r="F33" s="14"/>
      <c r="G33" s="14"/>
    </row>
    <row r="34" spans="1:7" ht="12.75">
      <c r="A34" s="18" t="s">
        <v>10</v>
      </c>
      <c r="B34" s="6"/>
      <c r="C34" s="6"/>
      <c r="D34" s="6"/>
      <c r="E34" s="20">
        <f>+E25-E32</f>
        <v>76406</v>
      </c>
      <c r="F34" s="20"/>
      <c r="G34" s="20">
        <f>+G25-G32</f>
        <v>75510</v>
      </c>
    </row>
    <row r="35" spans="5:7" ht="12.75">
      <c r="E35" s="14"/>
      <c r="F35" s="14"/>
      <c r="G35" s="14"/>
    </row>
    <row r="36" spans="1:7" ht="13.5" thickBot="1">
      <c r="A36" s="9"/>
      <c r="B36" s="10"/>
      <c r="C36" s="10"/>
      <c r="D36" s="10"/>
      <c r="E36" s="31">
        <f>+E19+E34</f>
        <v>472070</v>
      </c>
      <c r="F36" s="31"/>
      <c r="G36" s="31">
        <f>+G19+G34</f>
        <v>316267</v>
      </c>
    </row>
    <row r="38" ht="12.75">
      <c r="A38" s="1" t="s">
        <v>18</v>
      </c>
    </row>
    <row r="39" ht="7.5" customHeight="1">
      <c r="A39" s="1"/>
    </row>
    <row r="40" ht="12.75">
      <c r="A40" s="1" t="s">
        <v>19</v>
      </c>
    </row>
    <row r="41" ht="6.75" customHeight="1">
      <c r="A41" s="1"/>
    </row>
    <row r="42" spans="2:7" ht="12.75">
      <c r="B42" s="2" t="s">
        <v>20</v>
      </c>
      <c r="E42" s="14">
        <v>170169</v>
      </c>
      <c r="F42" s="14"/>
      <c r="G42" s="14">
        <v>101617</v>
      </c>
    </row>
    <row r="43" spans="2:7" ht="12.75">
      <c r="B43" s="2" t="s">
        <v>25</v>
      </c>
      <c r="E43" s="14">
        <v>57430</v>
      </c>
      <c r="F43" s="14"/>
      <c r="G43" s="14">
        <v>64472</v>
      </c>
    </row>
    <row r="44" spans="1:7" ht="12.75">
      <c r="A44" s="5"/>
      <c r="B44" s="6" t="s">
        <v>24</v>
      </c>
      <c r="C44" s="6"/>
      <c r="D44" s="6"/>
      <c r="E44" s="20">
        <v>201295</v>
      </c>
      <c r="F44" s="20"/>
      <c r="G44" s="20">
        <v>145183</v>
      </c>
    </row>
    <row r="45" spans="1:7" ht="21.75" customHeight="1">
      <c r="A45" s="1" t="s">
        <v>35</v>
      </c>
      <c r="E45" s="14">
        <f>SUM(E42:E44)</f>
        <v>428894</v>
      </c>
      <c r="F45" s="14"/>
      <c r="G45" s="14">
        <f>SUM(G42:G44)</f>
        <v>311272</v>
      </c>
    </row>
    <row r="46" spans="5:7" ht="12.75">
      <c r="E46" s="14"/>
      <c r="F46" s="14"/>
      <c r="G46" s="14"/>
    </row>
    <row r="47" spans="1:7" ht="12.75">
      <c r="A47" s="3" t="s">
        <v>26</v>
      </c>
      <c r="E47" s="14">
        <v>5847</v>
      </c>
      <c r="F47" s="14"/>
      <c r="G47" s="14">
        <v>0</v>
      </c>
    </row>
    <row r="48" spans="5:7" ht="12.75">
      <c r="E48" s="14"/>
      <c r="F48" s="14"/>
      <c r="G48" s="14"/>
    </row>
    <row r="49" spans="1:7" ht="12.75">
      <c r="A49" s="1" t="s">
        <v>21</v>
      </c>
      <c r="E49" s="14">
        <v>1148</v>
      </c>
      <c r="F49" s="14"/>
      <c r="G49" s="14">
        <v>975</v>
      </c>
    </row>
    <row r="50" spans="5:7" ht="12.75">
      <c r="E50" s="14"/>
      <c r="F50" s="14"/>
      <c r="G50" s="14"/>
    </row>
    <row r="51" spans="1:7" ht="12.75">
      <c r="A51" s="1" t="s">
        <v>22</v>
      </c>
      <c r="E51" s="14"/>
      <c r="F51" s="14"/>
      <c r="G51" s="14"/>
    </row>
    <row r="52" spans="1:7" ht="12.75">
      <c r="A52" s="1"/>
      <c r="E52" s="14"/>
      <c r="F52" s="14"/>
      <c r="G52" s="14"/>
    </row>
    <row r="53" spans="2:7" ht="12.75">
      <c r="B53" s="2" t="s">
        <v>28</v>
      </c>
      <c r="E53" s="23">
        <v>0</v>
      </c>
      <c r="F53" s="17"/>
      <c r="G53" s="23">
        <v>56</v>
      </c>
    </row>
    <row r="54" spans="2:7" ht="12.75">
      <c r="B54" s="2" t="s">
        <v>23</v>
      </c>
      <c r="E54" s="22">
        <v>25256</v>
      </c>
      <c r="F54" s="17"/>
      <c r="G54" s="22">
        <v>2011</v>
      </c>
    </row>
    <row r="55" spans="2:7" ht="12.75">
      <c r="B55" s="2" t="s">
        <v>11</v>
      </c>
      <c r="E55" s="22">
        <v>8771</v>
      </c>
      <c r="F55" s="17"/>
      <c r="G55" s="22">
        <v>510</v>
      </c>
    </row>
    <row r="56" spans="2:7" ht="12.75">
      <c r="B56" s="2" t="s">
        <v>46</v>
      </c>
      <c r="E56" s="22">
        <v>2154</v>
      </c>
      <c r="F56" s="17"/>
      <c r="G56" s="22">
        <v>1443</v>
      </c>
    </row>
    <row r="57" spans="1:7" ht="21.75" customHeight="1">
      <c r="A57" s="27"/>
      <c r="B57" s="28"/>
      <c r="C57" s="28"/>
      <c r="D57" s="28"/>
      <c r="E57" s="30">
        <f>SUM(E53:E56)</f>
        <v>36181</v>
      </c>
      <c r="F57" s="32"/>
      <c r="G57" s="30">
        <f>SUM(G53:G56)</f>
        <v>4020</v>
      </c>
    </row>
    <row r="58" spans="1:7" ht="21.75" customHeight="1" thickBot="1">
      <c r="A58" s="33"/>
      <c r="B58" s="34"/>
      <c r="C58" s="34"/>
      <c r="D58" s="34"/>
      <c r="E58" s="35">
        <f>+E45+E49+E57+E47</f>
        <v>472070</v>
      </c>
      <c r="F58" s="35"/>
      <c r="G58" s="35">
        <f>+G45+G49+G57+G47</f>
        <v>316267</v>
      </c>
    </row>
    <row r="59" ht="8.25" customHeight="1"/>
    <row r="60" spans="1:7" ht="17.25" customHeight="1">
      <c r="A60" s="1" t="s">
        <v>53</v>
      </c>
      <c r="E60" s="45">
        <v>2.52</v>
      </c>
      <c r="G60" s="49">
        <v>3.06</v>
      </c>
    </row>
    <row r="61" ht="8.25" customHeight="1"/>
    <row r="62" spans="1:7" ht="26.25" customHeight="1">
      <c r="A62" s="60" t="s">
        <v>128</v>
      </c>
      <c r="B62" s="61"/>
      <c r="C62" s="61"/>
      <c r="D62" s="61"/>
      <c r="E62" s="61"/>
      <c r="F62" s="61"/>
      <c r="G62" s="61"/>
    </row>
    <row r="63" ht="9.75" customHeight="1"/>
  </sheetData>
  <mergeCells count="1">
    <mergeCell ref="A62:G62"/>
  </mergeCells>
  <printOptions horizontalCentered="1" verticalCentered="1"/>
  <pageMargins left="0.75" right="0.75" top="0.15" bottom="0" header="0.15" footer="0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27">
      <selection activeCell="A48" sqref="A48:F48"/>
    </sheetView>
  </sheetViews>
  <sheetFormatPr defaultColWidth="9.140625" defaultRowHeight="12.75"/>
  <cols>
    <col min="1" max="1" width="1.8515625" style="4" customWidth="1"/>
    <col min="2" max="2" width="31.57421875" style="4" customWidth="1"/>
    <col min="3" max="6" width="13.7109375" style="2" customWidth="1"/>
    <col min="7" max="16384" width="9.140625" style="2" customWidth="1"/>
  </cols>
  <sheetData>
    <row r="2" spans="1:2" ht="12.75">
      <c r="A2" s="1" t="s">
        <v>48</v>
      </c>
      <c r="B2" s="2"/>
    </row>
    <row r="4" ht="12.75">
      <c r="A4" s="1" t="s">
        <v>49</v>
      </c>
    </row>
    <row r="5" s="3" customFormat="1" ht="12.75">
      <c r="A5" s="1" t="s">
        <v>50</v>
      </c>
    </row>
    <row r="6" s="3" customFormat="1" ht="12.75">
      <c r="A6" s="1"/>
    </row>
    <row r="7" spans="1:2" s="37" customFormat="1" ht="19.5" customHeight="1">
      <c r="A7" s="36" t="s">
        <v>0</v>
      </c>
      <c r="B7" s="36"/>
    </row>
    <row r="8" ht="12.75">
      <c r="A8" s="1" t="s">
        <v>106</v>
      </c>
    </row>
    <row r="10" spans="1:6" s="3" customFormat="1" ht="12.75">
      <c r="A10" s="38"/>
      <c r="B10" s="38"/>
      <c r="C10" s="62" t="s">
        <v>1</v>
      </c>
      <c r="D10" s="62"/>
      <c r="E10" s="62" t="s">
        <v>57</v>
      </c>
      <c r="F10" s="62"/>
    </row>
    <row r="11" spans="1:6" s="3" customFormat="1" ht="12.75">
      <c r="A11" s="15"/>
      <c r="B11" s="15"/>
      <c r="C11" s="63" t="s">
        <v>56</v>
      </c>
      <c r="D11" s="65"/>
      <c r="E11" s="63" t="s">
        <v>56</v>
      </c>
      <c r="F11" s="64"/>
    </row>
    <row r="12" spans="1:6" s="3" customFormat="1" ht="12.75">
      <c r="A12" s="15"/>
      <c r="B12" s="15"/>
      <c r="C12" s="16">
        <v>2003</v>
      </c>
      <c r="D12" s="16">
        <v>2002</v>
      </c>
      <c r="E12" s="16">
        <v>2003</v>
      </c>
      <c r="F12" s="16">
        <v>2002</v>
      </c>
    </row>
    <row r="13" spans="1:6" s="3" customFormat="1" ht="12.75">
      <c r="A13" s="18"/>
      <c r="B13" s="18"/>
      <c r="C13" s="39" t="s">
        <v>2</v>
      </c>
      <c r="D13" s="39" t="s">
        <v>2</v>
      </c>
      <c r="E13" s="39" t="s">
        <v>2</v>
      </c>
      <c r="F13" s="39" t="s">
        <v>2</v>
      </c>
    </row>
    <row r="14" ht="15.75" customHeight="1">
      <c r="F14" s="13" t="s">
        <v>104</v>
      </c>
    </row>
    <row r="15" spans="1:6" s="3" customFormat="1" ht="19.5" customHeight="1">
      <c r="A15" s="15" t="s">
        <v>3</v>
      </c>
      <c r="B15" s="15"/>
      <c r="C15" s="17">
        <f>+E15-261635</f>
        <v>133286</v>
      </c>
      <c r="D15" s="17">
        <f>+F15-215635</f>
        <v>80010</v>
      </c>
      <c r="E15" s="17">
        <v>394921</v>
      </c>
      <c r="F15" s="17">
        <v>295645</v>
      </c>
    </row>
    <row r="16" spans="1:6" s="3" customFormat="1" ht="19.5" customHeight="1">
      <c r="A16" s="5" t="s">
        <v>29</v>
      </c>
      <c r="B16" s="5"/>
      <c r="C16" s="20">
        <f>+E16+183852</f>
        <v>-99326</v>
      </c>
      <c r="D16" s="20">
        <f>+F16+152822</f>
        <v>-56275</v>
      </c>
      <c r="E16" s="20">
        <v>-283178</v>
      </c>
      <c r="F16" s="20">
        <v>-209097</v>
      </c>
    </row>
    <row r="17" spans="1:6" ht="19.5" customHeight="1">
      <c r="A17" s="1" t="s">
        <v>30</v>
      </c>
      <c r="B17" s="1"/>
      <c r="C17" s="14">
        <f>+C15+C16</f>
        <v>33960</v>
      </c>
      <c r="D17" s="14">
        <f>+D15+D16</f>
        <v>23735</v>
      </c>
      <c r="E17" s="14">
        <f>+E15+E16</f>
        <v>111743</v>
      </c>
      <c r="F17" s="14">
        <f>+F15+F16</f>
        <v>86548</v>
      </c>
    </row>
    <row r="18" spans="1:6" ht="19.5" customHeight="1">
      <c r="A18" s="40" t="s">
        <v>33</v>
      </c>
      <c r="B18" s="40"/>
      <c r="C18" s="17">
        <f>126+1645</f>
        <v>1771</v>
      </c>
      <c r="D18" s="17">
        <f>+F18-3680+118</f>
        <v>1193</v>
      </c>
      <c r="E18" s="17">
        <v>3090</v>
      </c>
      <c r="F18" s="17">
        <v>4755</v>
      </c>
    </row>
    <row r="19" spans="1:6" ht="19.5" customHeight="1">
      <c r="A19" s="4" t="s">
        <v>31</v>
      </c>
      <c r="C19" s="14">
        <f>+E19+10120</f>
        <v>-7465</v>
      </c>
      <c r="D19" s="14">
        <f>+F19+6618</f>
        <v>-1883</v>
      </c>
      <c r="E19" s="14">
        <v>-17585</v>
      </c>
      <c r="F19" s="14">
        <v>-8501</v>
      </c>
    </row>
    <row r="20" spans="1:6" ht="19.5" customHeight="1">
      <c r="A20" s="40" t="s">
        <v>32</v>
      </c>
      <c r="B20" s="40"/>
      <c r="C20" s="17">
        <f>+E20+10693</f>
        <v>-5619</v>
      </c>
      <c r="D20" s="17">
        <f>+F20+9265</f>
        <v>-3927</v>
      </c>
      <c r="E20" s="17">
        <v>-16312</v>
      </c>
      <c r="F20" s="17">
        <v>-13192</v>
      </c>
    </row>
    <row r="21" spans="1:6" ht="19.5" customHeight="1">
      <c r="A21" s="5" t="s">
        <v>47</v>
      </c>
      <c r="B21" s="5"/>
      <c r="C21" s="20">
        <v>0</v>
      </c>
      <c r="D21" s="20">
        <v>0</v>
      </c>
      <c r="E21" s="20">
        <v>-952</v>
      </c>
      <c r="F21" s="20">
        <v>-3300</v>
      </c>
    </row>
    <row r="22" spans="1:6" s="3" customFormat="1" ht="19.5" customHeight="1">
      <c r="A22" s="1" t="s">
        <v>4</v>
      </c>
      <c r="B22" s="1"/>
      <c r="C22" s="14">
        <f>SUM(C17:C21)</f>
        <v>22647</v>
      </c>
      <c r="D22" s="14">
        <f>SUM(D17:D21)</f>
        <v>19118</v>
      </c>
      <c r="E22" s="14">
        <f>SUM(E17:E21)</f>
        <v>79984</v>
      </c>
      <c r="F22" s="14">
        <f>SUM(F17:F21)</f>
        <v>66310</v>
      </c>
    </row>
    <row r="23" spans="1:6" ht="19.5" customHeight="1">
      <c r="A23" s="4" t="s">
        <v>34</v>
      </c>
      <c r="C23" s="14">
        <f>+E23-1441</f>
        <v>475</v>
      </c>
      <c r="D23" s="14">
        <f>+F23-2037</f>
        <v>611</v>
      </c>
      <c r="E23" s="14">
        <v>1916</v>
      </c>
      <c r="F23" s="14">
        <v>2648</v>
      </c>
    </row>
    <row r="24" spans="1:6" ht="19.5" customHeight="1">
      <c r="A24" s="4" t="s">
        <v>42</v>
      </c>
      <c r="C24" s="14">
        <f>+E24+968</f>
        <v>-562</v>
      </c>
      <c r="D24" s="14">
        <f>+F24+886</f>
        <v>-429</v>
      </c>
      <c r="E24" s="14">
        <v>-1530</v>
      </c>
      <c r="F24" s="14">
        <v>-1315</v>
      </c>
    </row>
    <row r="25" spans="1:6" ht="19.5" customHeight="1">
      <c r="A25" s="5" t="s">
        <v>58</v>
      </c>
      <c r="B25" s="5"/>
      <c r="C25" s="20">
        <f>+E25+456</f>
        <v>0</v>
      </c>
      <c r="D25" s="20">
        <f>+F25--5</f>
        <v>36</v>
      </c>
      <c r="E25" s="20">
        <v>-456</v>
      </c>
      <c r="F25" s="20">
        <v>31</v>
      </c>
    </row>
    <row r="26" spans="1:6" s="3" customFormat="1" ht="19.5" customHeight="1">
      <c r="A26" s="1" t="s">
        <v>5</v>
      </c>
      <c r="B26" s="1"/>
      <c r="C26" s="14">
        <f>SUM(C22:C25)</f>
        <v>22560</v>
      </c>
      <c r="D26" s="14">
        <f>SUM(D22:D25)</f>
        <v>19336</v>
      </c>
      <c r="E26" s="14">
        <f>SUM(E22:E25)</f>
        <v>79914</v>
      </c>
      <c r="F26" s="14">
        <f>SUM(F22:F25)</f>
        <v>67674</v>
      </c>
    </row>
    <row r="27" spans="1:6" ht="19.5" customHeight="1">
      <c r="A27" s="5" t="s">
        <v>51</v>
      </c>
      <c r="B27" s="5"/>
      <c r="C27" s="20">
        <f>+E27+7984</f>
        <v>-155</v>
      </c>
      <c r="D27" s="20">
        <f>+F27+5266</f>
        <v>-474</v>
      </c>
      <c r="E27" s="20">
        <v>-8139</v>
      </c>
      <c r="F27" s="20">
        <v>-5740</v>
      </c>
    </row>
    <row r="28" spans="1:6" s="3" customFormat="1" ht="19.5" customHeight="1">
      <c r="A28" s="1" t="s">
        <v>6</v>
      </c>
      <c r="B28" s="1"/>
      <c r="C28" s="14">
        <f>SUM(C26:C27)</f>
        <v>22405</v>
      </c>
      <c r="D28" s="14">
        <f>SUM(D26:D27)</f>
        <v>18862</v>
      </c>
      <c r="E28" s="14">
        <f>SUM(E26:E27)</f>
        <v>71775</v>
      </c>
      <c r="F28" s="14">
        <f>SUM(F26:F27)</f>
        <v>61934</v>
      </c>
    </row>
    <row r="29" spans="1:6" ht="19.5" customHeight="1">
      <c r="A29" s="40" t="s">
        <v>43</v>
      </c>
      <c r="B29" s="40"/>
      <c r="C29" s="17">
        <f>+E29+196</f>
        <v>23</v>
      </c>
      <c r="D29" s="17">
        <f>+F29+24</f>
        <v>-9</v>
      </c>
      <c r="E29" s="17">
        <v>-173</v>
      </c>
      <c r="F29" s="17">
        <v>-33</v>
      </c>
    </row>
    <row r="30" spans="1:6" ht="19.5" customHeight="1">
      <c r="A30" s="40" t="s">
        <v>41</v>
      </c>
      <c r="B30" s="40"/>
      <c r="C30" s="17">
        <f>+E30+4271</f>
        <v>-1929</v>
      </c>
      <c r="D30" s="17">
        <v>0</v>
      </c>
      <c r="E30" s="17">
        <v>-6200</v>
      </c>
      <c r="F30" s="17">
        <v>0</v>
      </c>
    </row>
    <row r="31" spans="1:6" ht="19.5" customHeight="1">
      <c r="A31" s="40" t="s">
        <v>26</v>
      </c>
      <c r="B31" s="40"/>
      <c r="C31" s="17">
        <f>+E31-1621</f>
        <v>1303</v>
      </c>
      <c r="D31" s="17">
        <v>-1031</v>
      </c>
      <c r="E31" s="17">
        <v>2924</v>
      </c>
      <c r="F31" s="17">
        <v>2830</v>
      </c>
    </row>
    <row r="32" spans="1:6" ht="19.5" customHeight="1">
      <c r="A32" s="40"/>
      <c r="B32" s="40" t="s">
        <v>36</v>
      </c>
      <c r="C32" s="17"/>
      <c r="D32" s="17"/>
      <c r="E32" s="17"/>
      <c r="F32" s="17"/>
    </row>
    <row r="33" spans="1:6" ht="19.5" customHeight="1">
      <c r="A33" s="40" t="s">
        <v>59</v>
      </c>
      <c r="B33" s="40"/>
      <c r="C33" s="17">
        <f>+E33</f>
        <v>-8</v>
      </c>
      <c r="D33" s="17">
        <f>+F33</f>
        <v>-5</v>
      </c>
      <c r="E33" s="17">
        <v>-8</v>
      </c>
      <c r="F33" s="17">
        <f>-5</f>
        <v>-5</v>
      </c>
    </row>
    <row r="34" spans="1:6" s="3" customFormat="1" ht="19.5" customHeight="1" thickBot="1">
      <c r="A34" s="41" t="s">
        <v>7</v>
      </c>
      <c r="B34" s="41"/>
      <c r="C34" s="42">
        <f>SUM(C28:C33)</f>
        <v>21794</v>
      </c>
      <c r="D34" s="42">
        <f>SUM(D28:D33)</f>
        <v>17817</v>
      </c>
      <c r="E34" s="42">
        <f>SUM(E28:E33)</f>
        <v>68318</v>
      </c>
      <c r="F34" s="42">
        <f>SUM(F28:F33)</f>
        <v>64726</v>
      </c>
    </row>
    <row r="35" spans="3:6" ht="19.5" customHeight="1" thickTop="1">
      <c r="C35" s="14"/>
      <c r="D35" s="14"/>
      <c r="E35" s="14"/>
      <c r="F35" s="57"/>
    </row>
    <row r="36" spans="1:6" ht="19.5" customHeight="1" thickBot="1">
      <c r="A36" s="43" t="s">
        <v>8</v>
      </c>
      <c r="B36" s="43"/>
      <c r="C36" s="44">
        <v>12.82</v>
      </c>
      <c r="D36" s="44">
        <v>11.76</v>
      </c>
      <c r="E36" s="44">
        <v>40.45</v>
      </c>
      <c r="F36" s="44">
        <v>42.74</v>
      </c>
    </row>
    <row r="37" spans="1:6" ht="19.5" customHeight="1" thickTop="1">
      <c r="A37" s="40"/>
      <c r="B37" s="40"/>
      <c r="C37" s="45"/>
      <c r="D37" s="45"/>
      <c r="E37" s="45"/>
      <c r="F37" s="45"/>
    </row>
    <row r="38" spans="1:6" ht="19.5" customHeight="1" thickBot="1">
      <c r="A38" s="43" t="s">
        <v>9</v>
      </c>
      <c r="B38" s="43"/>
      <c r="C38" s="44">
        <v>12.61</v>
      </c>
      <c r="D38" s="44">
        <v>11.72</v>
      </c>
      <c r="E38" s="46">
        <v>39.79</v>
      </c>
      <c r="F38" s="46">
        <v>42.59</v>
      </c>
    </row>
    <row r="39" spans="1:6" ht="19.5" customHeight="1" thickTop="1">
      <c r="A39" s="40"/>
      <c r="B39" s="40"/>
      <c r="C39" s="47"/>
      <c r="D39" s="47"/>
      <c r="E39" s="48"/>
      <c r="F39" s="48"/>
    </row>
    <row r="40" spans="1:6" ht="19.5" customHeight="1">
      <c r="A40" s="40"/>
      <c r="B40" s="40"/>
      <c r="C40" s="47"/>
      <c r="D40" s="47"/>
      <c r="E40" s="48"/>
      <c r="F40" s="48"/>
    </row>
    <row r="41" spans="1:6" ht="19.5" customHeight="1">
      <c r="A41" s="40"/>
      <c r="B41" s="40"/>
      <c r="C41" s="47"/>
      <c r="D41" s="47"/>
      <c r="E41" s="48"/>
      <c r="F41" s="48"/>
    </row>
    <row r="42" spans="1:6" ht="19.5" customHeight="1">
      <c r="A42" s="40"/>
      <c r="B42" s="40"/>
      <c r="C42" s="47"/>
      <c r="D42" s="47"/>
      <c r="E42" s="48"/>
      <c r="F42" s="48"/>
    </row>
    <row r="43" spans="1:6" ht="19.5" customHeight="1">
      <c r="A43" s="40"/>
      <c r="B43" s="40"/>
      <c r="C43" s="47"/>
      <c r="D43" s="47"/>
      <c r="E43" s="48"/>
      <c r="F43" s="48"/>
    </row>
    <row r="44" spans="1:6" ht="19.5" customHeight="1">
      <c r="A44" s="40"/>
      <c r="B44" s="40"/>
      <c r="C44" s="47"/>
      <c r="D44" s="47"/>
      <c r="E44" s="48"/>
      <c r="F44" s="48"/>
    </row>
    <row r="45" spans="1:6" ht="19.5" customHeight="1">
      <c r="A45" s="40"/>
      <c r="B45" s="40"/>
      <c r="C45" s="47"/>
      <c r="D45" s="47"/>
      <c r="E45" s="48"/>
      <c r="F45" s="48"/>
    </row>
    <row r="46" spans="1:6" ht="19.5" customHeight="1">
      <c r="A46" s="40"/>
      <c r="B46" s="40"/>
      <c r="C46" s="47"/>
      <c r="D46" s="47"/>
      <c r="E46" s="48"/>
      <c r="F46" s="48"/>
    </row>
    <row r="48" spans="1:6" ht="24.75" customHeight="1">
      <c r="A48" s="60" t="s">
        <v>128</v>
      </c>
      <c r="B48" s="61"/>
      <c r="C48" s="61"/>
      <c r="D48" s="61"/>
      <c r="E48" s="61"/>
      <c r="F48" s="61"/>
    </row>
  </sheetData>
  <mergeCells count="5">
    <mergeCell ref="A48:F48"/>
    <mergeCell ref="E10:F10"/>
    <mergeCell ref="E11:F11"/>
    <mergeCell ref="C10:D10"/>
    <mergeCell ref="C11:D11"/>
  </mergeCells>
  <printOptions/>
  <pageMargins left="0.77" right="0.88" top="0.15" bottom="0.19" header="0.15" footer="0.19"/>
  <pageSetup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9"/>
  <sheetViews>
    <sheetView tabSelected="1" workbookViewId="0" topLeftCell="A33">
      <selection activeCell="B49" sqref="B49"/>
    </sheetView>
  </sheetViews>
  <sheetFormatPr defaultColWidth="9.140625" defaultRowHeight="12.75"/>
  <cols>
    <col min="1" max="1" width="2.00390625" style="4" customWidth="1"/>
    <col min="2" max="2" width="28.8515625" style="4" customWidth="1"/>
    <col min="3" max="6" width="13.7109375" style="2" customWidth="1"/>
    <col min="7" max="16384" width="9.140625" style="2" customWidth="1"/>
  </cols>
  <sheetData>
    <row r="2" spans="1:2" ht="12.75">
      <c r="A2" s="1" t="s">
        <v>48</v>
      </c>
      <c r="B2" s="2"/>
    </row>
    <row r="4" ht="12.75">
      <c r="A4" s="1" t="s">
        <v>61</v>
      </c>
    </row>
    <row r="6" spans="1:2" ht="12.75">
      <c r="A6" s="1" t="s">
        <v>62</v>
      </c>
      <c r="B6" s="1"/>
    </row>
    <row r="7" spans="1:2" s="3" customFormat="1" ht="12.75">
      <c r="A7" s="3" t="s">
        <v>106</v>
      </c>
      <c r="B7" s="1"/>
    </row>
    <row r="8" spans="1:6" ht="12.75">
      <c r="A8" s="5"/>
      <c r="B8" s="5"/>
      <c r="C8" s="6"/>
      <c r="D8" s="6"/>
      <c r="E8" s="6"/>
      <c r="F8" s="6"/>
    </row>
    <row r="9" spans="1:6" s="3" customFormat="1" ht="25.5" customHeight="1">
      <c r="A9" s="1"/>
      <c r="B9" s="1"/>
      <c r="C9" s="50"/>
      <c r="D9" s="52" t="s">
        <v>63</v>
      </c>
      <c r="E9" s="50" t="s">
        <v>64</v>
      </c>
      <c r="F9" s="53"/>
    </row>
    <row r="10" spans="1:6" s="3" customFormat="1" ht="12.75" customHeight="1">
      <c r="A10" s="1"/>
      <c r="B10" s="1"/>
      <c r="C10" s="51" t="s">
        <v>65</v>
      </c>
      <c r="D10" s="51" t="s">
        <v>65</v>
      </c>
      <c r="E10" s="51" t="s">
        <v>66</v>
      </c>
      <c r="F10" s="51"/>
    </row>
    <row r="11" spans="1:6" s="3" customFormat="1" ht="12.75">
      <c r="A11" s="1"/>
      <c r="B11" s="1"/>
      <c r="C11" s="51" t="s">
        <v>67</v>
      </c>
      <c r="D11" s="51" t="s">
        <v>68</v>
      </c>
      <c r="E11" s="51" t="s">
        <v>69</v>
      </c>
      <c r="F11" s="51" t="s">
        <v>70</v>
      </c>
    </row>
    <row r="12" spans="1:6" s="3" customFormat="1" ht="13.5" thickBot="1">
      <c r="A12" s="54"/>
      <c r="B12" s="54"/>
      <c r="C12" s="12" t="s">
        <v>2</v>
      </c>
      <c r="D12" s="12" t="s">
        <v>2</v>
      </c>
      <c r="E12" s="12" t="s">
        <v>2</v>
      </c>
      <c r="F12" s="12" t="s">
        <v>2</v>
      </c>
    </row>
    <row r="16" spans="1:6" ht="12.75">
      <c r="A16" s="1" t="s">
        <v>71</v>
      </c>
      <c r="C16" s="14">
        <v>101617</v>
      </c>
      <c r="D16" s="14">
        <v>64472</v>
      </c>
      <c r="E16" s="14">
        <v>145183</v>
      </c>
      <c r="F16" s="14">
        <f>SUM(C16:E16)</f>
        <v>311272</v>
      </c>
    </row>
    <row r="17" spans="3:6" ht="12.75">
      <c r="C17" s="14"/>
      <c r="D17" s="14"/>
      <c r="E17" s="14"/>
      <c r="F17" s="14"/>
    </row>
    <row r="18" spans="1:6" ht="12.75">
      <c r="A18" s="4" t="s">
        <v>112</v>
      </c>
      <c r="C18" s="14"/>
      <c r="D18" s="14"/>
      <c r="E18" s="14"/>
      <c r="F18" s="14"/>
    </row>
    <row r="19" spans="2:6" ht="12.75">
      <c r="B19" s="58" t="s">
        <v>113</v>
      </c>
      <c r="C19" s="14">
        <v>2271</v>
      </c>
      <c r="D19" s="14">
        <v>4839</v>
      </c>
      <c r="E19" s="14">
        <v>0</v>
      </c>
      <c r="F19" s="14">
        <f>SUM(C19:E19)</f>
        <v>7110</v>
      </c>
    </row>
    <row r="20" spans="2:6" ht="12.75">
      <c r="B20" s="58" t="s">
        <v>114</v>
      </c>
      <c r="C20" s="14">
        <v>50870</v>
      </c>
      <c r="D20" s="14">
        <v>-50870</v>
      </c>
      <c r="E20" s="14">
        <v>0</v>
      </c>
      <c r="F20" s="14">
        <f>SUM(C20:E20)</f>
        <v>0</v>
      </c>
    </row>
    <row r="21" spans="2:6" ht="12.75">
      <c r="B21" s="58" t="s">
        <v>115</v>
      </c>
      <c r="C21" s="14">
        <v>15411</v>
      </c>
      <c r="D21" s="14">
        <v>38989</v>
      </c>
      <c r="E21" s="14">
        <v>0</v>
      </c>
      <c r="F21" s="14">
        <f>SUM(C21:E21)</f>
        <v>54400</v>
      </c>
    </row>
    <row r="22" spans="1:6" ht="12.75">
      <c r="A22" s="4" t="s">
        <v>75</v>
      </c>
      <c r="C22" s="14">
        <v>0</v>
      </c>
      <c r="D22" s="14">
        <v>0</v>
      </c>
      <c r="E22" s="14">
        <v>68318</v>
      </c>
      <c r="F22" s="14">
        <f>SUM(C22:E22)</f>
        <v>68318</v>
      </c>
    </row>
    <row r="23" spans="1:6" ht="12.75">
      <c r="A23" s="4" t="s">
        <v>73</v>
      </c>
      <c r="C23" s="14">
        <v>0</v>
      </c>
      <c r="D23" s="14">
        <v>0</v>
      </c>
      <c r="E23" s="14">
        <v>-12206</v>
      </c>
      <c r="F23" s="14">
        <f>SUM(C23:E23)</f>
        <v>-12206</v>
      </c>
    </row>
    <row r="24" spans="3:6" ht="12.75">
      <c r="C24" s="14"/>
      <c r="D24" s="14"/>
      <c r="E24" s="14"/>
      <c r="F24" s="14"/>
    </row>
    <row r="25" spans="1:6" ht="20.25" customHeight="1" thickBot="1">
      <c r="A25" s="55" t="s">
        <v>116</v>
      </c>
      <c r="B25" s="33"/>
      <c r="C25" s="35">
        <f>SUM(C16:C23)</f>
        <v>170169</v>
      </c>
      <c r="D25" s="35">
        <f>SUM(D16:D23)</f>
        <v>57430</v>
      </c>
      <c r="E25" s="35">
        <f>SUM(E16:E23)</f>
        <v>201295</v>
      </c>
      <c r="F25" s="35">
        <f>SUM(F16:F23)</f>
        <v>428894</v>
      </c>
    </row>
    <row r="26" spans="3:6" ht="12.75">
      <c r="C26" s="14"/>
      <c r="D26" s="14"/>
      <c r="E26" s="14"/>
      <c r="F26" s="14"/>
    </row>
    <row r="27" spans="3:6" ht="12" customHeight="1">
      <c r="C27" s="14"/>
      <c r="D27" s="14"/>
      <c r="E27" s="14"/>
      <c r="F27" s="14"/>
    </row>
    <row r="28" spans="1:6" ht="12.75">
      <c r="A28" s="1" t="s">
        <v>107</v>
      </c>
      <c r="C28" s="14"/>
      <c r="D28" s="14"/>
      <c r="E28" s="14"/>
      <c r="F28" s="14"/>
    </row>
    <row r="29" spans="2:6" ht="12.75">
      <c r="B29" s="4" t="s">
        <v>108</v>
      </c>
      <c r="C29" s="14">
        <v>100000</v>
      </c>
      <c r="D29" s="14">
        <v>58810</v>
      </c>
      <c r="E29" s="14">
        <v>95537</v>
      </c>
      <c r="F29" s="14">
        <f>SUM(C29:E29)</f>
        <v>254347</v>
      </c>
    </row>
    <row r="30" spans="2:6" ht="12.75">
      <c r="B30" s="4" t="s">
        <v>109</v>
      </c>
      <c r="C30" s="20">
        <v>0</v>
      </c>
      <c r="D30" s="20">
        <v>0</v>
      </c>
      <c r="E30" s="20">
        <v>6654</v>
      </c>
      <c r="F30" s="20">
        <f>SUM(C30:E30)</f>
        <v>6654</v>
      </c>
    </row>
    <row r="31" spans="1:6" ht="12.75">
      <c r="A31" s="4" t="s">
        <v>74</v>
      </c>
      <c r="C31" s="14">
        <f>+C29+C30</f>
        <v>100000</v>
      </c>
      <c r="D31" s="14">
        <f>+D29+D30</f>
        <v>58810</v>
      </c>
      <c r="E31" s="14">
        <f>+E29+E30</f>
        <v>102191</v>
      </c>
      <c r="F31" s="14">
        <f>+F29+F30</f>
        <v>261001</v>
      </c>
    </row>
    <row r="32" spans="3:6" ht="12.75">
      <c r="C32" s="14"/>
      <c r="D32" s="14"/>
      <c r="E32" s="14"/>
      <c r="F32" s="14"/>
    </row>
    <row r="33" spans="1:6" ht="12.75">
      <c r="A33" s="4" t="s">
        <v>75</v>
      </c>
      <c r="C33" s="14"/>
      <c r="D33" s="14"/>
      <c r="E33" s="14"/>
      <c r="F33" s="14"/>
    </row>
    <row r="34" spans="2:6" ht="12.75">
      <c r="B34" s="4" t="s">
        <v>108</v>
      </c>
      <c r="C34" s="14">
        <v>0</v>
      </c>
      <c r="D34" s="14">
        <v>0</v>
      </c>
      <c r="E34" s="14">
        <v>64080</v>
      </c>
      <c r="F34" s="14">
        <f>SUM(C34:E34)</f>
        <v>64080</v>
      </c>
    </row>
    <row r="35" spans="2:6" ht="12.75">
      <c r="B35" s="4" t="s">
        <v>110</v>
      </c>
      <c r="C35" s="20">
        <v>0</v>
      </c>
      <c r="D35" s="20">
        <v>0</v>
      </c>
      <c r="E35" s="20">
        <v>646</v>
      </c>
      <c r="F35" s="20">
        <f>SUM(C35:E35)</f>
        <v>646</v>
      </c>
    </row>
    <row r="36" spans="1:6" ht="12.75">
      <c r="A36" s="4" t="s">
        <v>74</v>
      </c>
      <c r="C36" s="14">
        <f>SUM(C34:C35)</f>
        <v>0</v>
      </c>
      <c r="D36" s="14">
        <f>SUM(D34:D35)</f>
        <v>0</v>
      </c>
      <c r="E36" s="14">
        <f>SUM(E34:E35)</f>
        <v>64726</v>
      </c>
      <c r="F36" s="14">
        <f>SUM(F34:F35)</f>
        <v>64726</v>
      </c>
    </row>
    <row r="37" spans="3:6" ht="12.75">
      <c r="C37" s="14"/>
      <c r="D37" s="14"/>
      <c r="E37" s="14"/>
      <c r="F37" s="14"/>
    </row>
    <row r="38" spans="1:6" ht="12.75">
      <c r="A38" s="4" t="s">
        <v>72</v>
      </c>
      <c r="C38" s="14">
        <v>1617</v>
      </c>
      <c r="D38" s="14">
        <v>5662</v>
      </c>
      <c r="E38" s="14">
        <v>0</v>
      </c>
      <c r="F38" s="14">
        <f>SUM(C38:E38)</f>
        <v>7279</v>
      </c>
    </row>
    <row r="39" spans="1:6" ht="12.75">
      <c r="A39" s="4" t="s">
        <v>73</v>
      </c>
      <c r="C39" s="14">
        <v>0</v>
      </c>
      <c r="D39" s="14">
        <v>0</v>
      </c>
      <c r="E39" s="14">
        <v>-21734</v>
      </c>
      <c r="F39" s="14">
        <f>SUM(C39:E39)</f>
        <v>-21734</v>
      </c>
    </row>
    <row r="40" spans="3:6" ht="12.75">
      <c r="C40" s="14"/>
      <c r="D40" s="14"/>
      <c r="E40" s="14"/>
      <c r="F40" s="14"/>
    </row>
    <row r="41" spans="1:6" ht="13.5" thickBot="1">
      <c r="A41" s="55" t="s">
        <v>111</v>
      </c>
      <c r="B41" s="33"/>
      <c r="C41" s="35">
        <f>+C31+C36+C38+C39</f>
        <v>101617</v>
      </c>
      <c r="D41" s="35">
        <f>+D31+D36+D38+D39</f>
        <v>64472</v>
      </c>
      <c r="E41" s="35">
        <f>+E31+E36+E38+E39</f>
        <v>145183</v>
      </c>
      <c r="F41" s="35">
        <f>+F31+F36+F38+F39</f>
        <v>311272</v>
      </c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9" spans="1:6" ht="24.75" customHeight="1">
      <c r="A59" s="60" t="s">
        <v>128</v>
      </c>
      <c r="B59" s="61"/>
      <c r="C59" s="61"/>
      <c r="D59" s="61"/>
      <c r="E59" s="61"/>
      <c r="F59" s="61"/>
    </row>
  </sheetData>
  <mergeCells count="1">
    <mergeCell ref="A59:F59"/>
  </mergeCells>
  <printOptions/>
  <pageMargins left="0.75" right="0.75" top="0.15" bottom="0.2" header="0.5" footer="0.18"/>
  <pageSetup horizontalDpi="600" verticalDpi="600" orientation="portrait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65"/>
  <sheetViews>
    <sheetView workbookViewId="0" topLeftCell="A37">
      <selection activeCell="A65" sqref="A65:G65"/>
    </sheetView>
  </sheetViews>
  <sheetFormatPr defaultColWidth="9.140625" defaultRowHeight="12.75"/>
  <cols>
    <col min="1" max="1" width="2.57421875" style="2" customWidth="1"/>
    <col min="2" max="2" width="48.421875" style="2" customWidth="1"/>
    <col min="3" max="3" width="7.00390625" style="2" customWidth="1"/>
    <col min="4" max="4" width="11.7109375" style="2" customWidth="1"/>
    <col min="5" max="5" width="9.140625" style="2" customWidth="1"/>
    <col min="6" max="6" width="0" style="2" hidden="1" customWidth="1"/>
    <col min="7" max="16384" width="9.140625" style="2" customWidth="1"/>
  </cols>
  <sheetData>
    <row r="2" ht="12.75">
      <c r="A2" s="1" t="s">
        <v>48</v>
      </c>
    </row>
    <row r="4" ht="12.75">
      <c r="A4" s="3" t="s">
        <v>49</v>
      </c>
    </row>
    <row r="5" ht="9" customHeight="1"/>
    <row r="6" ht="12.75">
      <c r="A6" s="3" t="s">
        <v>76</v>
      </c>
    </row>
    <row r="7" ht="12.75">
      <c r="A7" s="3" t="s">
        <v>106</v>
      </c>
    </row>
    <row r="8" spans="4:7" ht="12.75">
      <c r="D8" s="8" t="s">
        <v>55</v>
      </c>
      <c r="F8" s="8" t="s">
        <v>77</v>
      </c>
      <c r="G8" s="8" t="s">
        <v>37</v>
      </c>
    </row>
    <row r="9" spans="4:7" ht="12.75">
      <c r="D9" s="51" t="s">
        <v>2</v>
      </c>
      <c r="F9" s="51" t="s">
        <v>2</v>
      </c>
      <c r="G9" s="51" t="s">
        <v>2</v>
      </c>
    </row>
    <row r="10" ht="7.5" customHeight="1"/>
    <row r="11" ht="12.75">
      <c r="A11" s="3" t="s">
        <v>78</v>
      </c>
    </row>
    <row r="12" spans="1:7" ht="12.75">
      <c r="A12" s="2" t="s">
        <v>79</v>
      </c>
      <c r="D12" s="14">
        <v>79914</v>
      </c>
      <c r="F12" s="14"/>
      <c r="G12" s="14">
        <v>67674</v>
      </c>
    </row>
    <row r="13" spans="1:7" ht="12.75">
      <c r="A13" s="2" t="s">
        <v>80</v>
      </c>
      <c r="D13" s="14"/>
      <c r="F13" s="14"/>
      <c r="G13" s="14"/>
    </row>
    <row r="14" spans="2:7" ht="12.75">
      <c r="B14" s="2" t="s">
        <v>126</v>
      </c>
      <c r="D14" s="14">
        <v>0</v>
      </c>
      <c r="F14" s="14"/>
      <c r="G14" s="14">
        <v>383</v>
      </c>
    </row>
    <row r="15" spans="2:7" ht="12.75">
      <c r="B15" s="2" t="s">
        <v>81</v>
      </c>
      <c r="D15" s="14">
        <v>378</v>
      </c>
      <c r="F15" s="14"/>
      <c r="G15" s="14">
        <v>234</v>
      </c>
    </row>
    <row r="16" spans="2:7" ht="12.75">
      <c r="B16" s="2" t="s">
        <v>82</v>
      </c>
      <c r="D16" s="14">
        <v>19155</v>
      </c>
      <c r="F16" s="14"/>
      <c r="G16" s="14">
        <v>14364</v>
      </c>
    </row>
    <row r="17" spans="2:7" ht="12.75">
      <c r="B17" s="2" t="s">
        <v>83</v>
      </c>
      <c r="D17" s="14">
        <v>263</v>
      </c>
      <c r="F17" s="14"/>
      <c r="G17" s="14">
        <v>418</v>
      </c>
    </row>
    <row r="18" spans="2:7" ht="12.75">
      <c r="B18" s="2" t="s">
        <v>42</v>
      </c>
      <c r="D18" s="14">
        <v>1530</v>
      </c>
      <c r="F18" s="14"/>
      <c r="G18" s="14">
        <v>1314</v>
      </c>
    </row>
    <row r="19" spans="2:7" ht="12.75">
      <c r="B19" s="2" t="s">
        <v>84</v>
      </c>
      <c r="D19" s="14">
        <v>-1745</v>
      </c>
      <c r="F19" s="14"/>
      <c r="G19" s="14">
        <v>-2387</v>
      </c>
    </row>
    <row r="20" spans="2:7" ht="12.75">
      <c r="B20" s="2" t="s">
        <v>85</v>
      </c>
      <c r="D20" s="17">
        <v>-171</v>
      </c>
      <c r="E20" s="7"/>
      <c r="F20" s="17"/>
      <c r="G20" s="17">
        <v>-261</v>
      </c>
    </row>
    <row r="21" spans="2:7" ht="12.75">
      <c r="B21" s="2" t="s">
        <v>46</v>
      </c>
      <c r="D21" s="17">
        <v>608</v>
      </c>
      <c r="E21" s="7"/>
      <c r="F21" s="17"/>
      <c r="G21" s="17">
        <v>1443</v>
      </c>
    </row>
    <row r="22" spans="2:7" ht="12.75">
      <c r="B22" s="2" t="s">
        <v>127</v>
      </c>
      <c r="D22" s="20">
        <v>456</v>
      </c>
      <c r="F22" s="20"/>
      <c r="G22" s="20">
        <v>-31</v>
      </c>
    </row>
    <row r="23" spans="1:7" ht="12.75">
      <c r="A23" s="2" t="s">
        <v>86</v>
      </c>
      <c r="D23" s="14">
        <f>SUM(D12:D22)</f>
        <v>100388</v>
      </c>
      <c r="F23" s="14">
        <f>SUM(F12:F22)</f>
        <v>0</v>
      </c>
      <c r="G23" s="14">
        <f>SUM(G12:G22)</f>
        <v>83151</v>
      </c>
    </row>
    <row r="24" spans="4:7" ht="8.25" customHeight="1">
      <c r="D24" s="14"/>
      <c r="F24" s="14"/>
      <c r="G24" s="14"/>
    </row>
    <row r="25" spans="1:7" ht="12.75">
      <c r="A25" s="2" t="s">
        <v>87</v>
      </c>
      <c r="D25" s="14"/>
      <c r="F25" s="14"/>
      <c r="G25" s="14"/>
    </row>
    <row r="26" spans="2:7" ht="12.75">
      <c r="B26" s="2" t="s">
        <v>15</v>
      </c>
      <c r="D26" s="14">
        <v>-8859</v>
      </c>
      <c r="F26" s="14">
        <v>6249</v>
      </c>
      <c r="G26" s="14">
        <v>-6529</v>
      </c>
    </row>
    <row r="27" spans="2:7" ht="12.75">
      <c r="B27" s="2" t="s">
        <v>14</v>
      </c>
      <c r="D27" s="14">
        <v>-7083</v>
      </c>
      <c r="F27" s="14">
        <v>-6246</v>
      </c>
      <c r="G27" s="14">
        <v>-36635</v>
      </c>
    </row>
    <row r="28" spans="2:7" ht="12.75">
      <c r="B28" s="2" t="s">
        <v>12</v>
      </c>
      <c r="D28" s="20">
        <v>4887</v>
      </c>
      <c r="F28" s="20">
        <v>-770</v>
      </c>
      <c r="G28" s="20">
        <v>2604</v>
      </c>
    </row>
    <row r="29" spans="1:7" ht="12.75">
      <c r="A29" s="2" t="s">
        <v>88</v>
      </c>
      <c r="D29" s="14">
        <f>SUM(D23:D28)</f>
        <v>89333</v>
      </c>
      <c r="F29" s="14">
        <f>SUM(F23:F28)</f>
        <v>-767</v>
      </c>
      <c r="G29" s="14">
        <f>SUM(G23:G28)</f>
        <v>42591</v>
      </c>
    </row>
    <row r="30" spans="4:7" ht="7.5" customHeight="1">
      <c r="D30" s="14"/>
      <c r="F30" s="14"/>
      <c r="G30" s="14"/>
    </row>
    <row r="31" spans="2:7" ht="12.75">
      <c r="B31" s="2" t="s">
        <v>89</v>
      </c>
      <c r="D31" s="14">
        <v>-613</v>
      </c>
      <c r="F31" s="14">
        <v>-524</v>
      </c>
      <c r="G31" s="14">
        <v>-665</v>
      </c>
    </row>
    <row r="32" spans="2:7" ht="12.75">
      <c r="B32" s="2" t="s">
        <v>90</v>
      </c>
      <c r="D32" s="14">
        <v>-12083</v>
      </c>
      <c r="F32" s="14">
        <v>-11108</v>
      </c>
      <c r="G32" s="14">
        <v>-11408</v>
      </c>
    </row>
    <row r="33" spans="1:7" ht="12.75">
      <c r="A33" s="2" t="s">
        <v>117</v>
      </c>
      <c r="D33" s="32">
        <f>SUM(D29:D32)</f>
        <v>76637</v>
      </c>
      <c r="F33" s="32">
        <f>SUM(F29:F32)</f>
        <v>-12399</v>
      </c>
      <c r="G33" s="32">
        <f>SUM(G29:G32)</f>
        <v>30518</v>
      </c>
    </row>
    <row r="34" spans="4:7" ht="9.75" customHeight="1">
      <c r="D34" s="14"/>
      <c r="F34" s="14"/>
      <c r="G34" s="14"/>
    </row>
    <row r="35" spans="1:7" ht="12.75">
      <c r="A35" s="3" t="s">
        <v>91</v>
      </c>
      <c r="D35" s="14"/>
      <c r="F35" s="14"/>
      <c r="G35" s="14"/>
    </row>
    <row r="36" spans="4:7" ht="6" customHeight="1">
      <c r="D36" s="14"/>
      <c r="F36" s="14"/>
      <c r="G36" s="14"/>
    </row>
    <row r="37" spans="2:7" ht="13.5" customHeight="1">
      <c r="B37" s="2" t="s">
        <v>118</v>
      </c>
      <c r="D37" s="14">
        <v>-4312</v>
      </c>
      <c r="F37" s="14"/>
      <c r="G37" s="14">
        <v>0</v>
      </c>
    </row>
    <row r="38" spans="2:7" ht="12.75">
      <c r="B38" s="2" t="s">
        <v>92</v>
      </c>
      <c r="D38" s="14">
        <v>-25855</v>
      </c>
      <c r="F38" s="14">
        <v>-24197</v>
      </c>
      <c r="G38" s="14">
        <v>-32643</v>
      </c>
    </row>
    <row r="39" spans="2:7" ht="12.75">
      <c r="B39" s="2" t="s">
        <v>119</v>
      </c>
      <c r="D39" s="14">
        <v>-16966</v>
      </c>
      <c r="F39" s="14">
        <v>-56</v>
      </c>
      <c r="G39" s="14">
        <v>0</v>
      </c>
    </row>
    <row r="40" spans="2:7" ht="12.75">
      <c r="B40" s="2" t="s">
        <v>94</v>
      </c>
      <c r="D40" s="14">
        <v>207</v>
      </c>
      <c r="F40" s="14"/>
      <c r="G40" s="14">
        <v>93</v>
      </c>
    </row>
    <row r="41" spans="2:7" ht="12.75">
      <c r="B41" s="2" t="s">
        <v>95</v>
      </c>
      <c r="D41" s="14">
        <v>-20081</v>
      </c>
      <c r="F41" s="14">
        <v>-7055</v>
      </c>
      <c r="G41" s="14">
        <v>-12769</v>
      </c>
    </row>
    <row r="42" spans="2:7" ht="12.75">
      <c r="B42" s="2" t="s">
        <v>96</v>
      </c>
      <c r="D42" s="14">
        <v>1772</v>
      </c>
      <c r="F42" s="14">
        <v>3172</v>
      </c>
      <c r="G42" s="14">
        <v>2436</v>
      </c>
    </row>
    <row r="43" spans="2:7" ht="12.75">
      <c r="B43" s="2" t="s">
        <v>97</v>
      </c>
      <c r="D43" s="14">
        <v>171</v>
      </c>
      <c r="F43" s="14">
        <v>85</v>
      </c>
      <c r="G43" s="14">
        <v>261</v>
      </c>
    </row>
    <row r="44" spans="2:7" ht="12.75">
      <c r="B44" s="2" t="s">
        <v>93</v>
      </c>
      <c r="D44" s="14">
        <v>-56</v>
      </c>
      <c r="F44" s="14"/>
      <c r="G44" s="14">
        <v>-56</v>
      </c>
    </row>
    <row r="45" spans="2:7" ht="12.75">
      <c r="B45" s="2" t="s">
        <v>98</v>
      </c>
      <c r="D45" s="14">
        <v>0</v>
      </c>
      <c r="F45" s="14">
        <v>85</v>
      </c>
      <c r="G45" s="14">
        <v>-900</v>
      </c>
    </row>
    <row r="46" spans="4:7" ht="9.75" customHeight="1">
      <c r="D46" s="14"/>
      <c r="F46" s="14"/>
      <c r="G46" s="14"/>
    </row>
    <row r="47" spans="1:7" ht="12.75">
      <c r="A47" s="2" t="s">
        <v>120</v>
      </c>
      <c r="D47" s="32">
        <f>SUM(D35:D46)</f>
        <v>-65120</v>
      </c>
      <c r="F47" s="32">
        <f>SUM(F35:F46)</f>
        <v>-27966</v>
      </c>
      <c r="G47" s="32">
        <f>SUM(G35:G46)</f>
        <v>-43578</v>
      </c>
    </row>
    <row r="48" spans="4:7" ht="9.75" customHeight="1">
      <c r="D48" s="14"/>
      <c r="F48" s="14"/>
      <c r="G48" s="14"/>
    </row>
    <row r="49" spans="1:7" ht="12.75">
      <c r="A49" s="3" t="s">
        <v>99</v>
      </c>
      <c r="D49" s="14"/>
      <c r="F49" s="14"/>
      <c r="G49" s="14"/>
    </row>
    <row r="50" spans="4:7" ht="6.75" customHeight="1">
      <c r="D50" s="14"/>
      <c r="F50" s="14"/>
      <c r="G50" s="14"/>
    </row>
    <row r="51" spans="2:7" ht="12.75" customHeight="1">
      <c r="B51" s="2" t="s">
        <v>122</v>
      </c>
      <c r="D51" s="14">
        <v>7110</v>
      </c>
      <c r="F51" s="14">
        <v>0</v>
      </c>
      <c r="G51" s="14">
        <v>7279</v>
      </c>
    </row>
    <row r="52" spans="2:7" ht="12.75">
      <c r="B52" s="2" t="s">
        <v>121</v>
      </c>
      <c r="D52" s="14">
        <v>4701</v>
      </c>
      <c r="F52" s="14">
        <v>4542</v>
      </c>
      <c r="G52" s="14">
        <v>10944</v>
      </c>
    </row>
    <row r="53" spans="2:7" ht="12.75">
      <c r="B53" s="2" t="s">
        <v>100</v>
      </c>
      <c r="D53" s="14">
        <v>-23180</v>
      </c>
      <c r="F53" s="14">
        <v>-20000</v>
      </c>
      <c r="G53" s="14">
        <v>-10759</v>
      </c>
    </row>
    <row r="54" spans="2:7" ht="12.75">
      <c r="B54" s="2" t="s">
        <v>101</v>
      </c>
      <c r="D54" s="14">
        <v>-10006</v>
      </c>
      <c r="F54" s="14">
        <v>-7349</v>
      </c>
      <c r="G54" s="14">
        <v>-6521</v>
      </c>
    </row>
    <row r="55" spans="2:7" ht="12.75">
      <c r="B55" s="2" t="s">
        <v>102</v>
      </c>
      <c r="D55" s="14">
        <v>-917</v>
      </c>
      <c r="F55" s="14">
        <v>-537</v>
      </c>
      <c r="G55" s="14">
        <v>-649</v>
      </c>
    </row>
    <row r="56" spans="4:7" ht="9.75" customHeight="1">
      <c r="D56" s="14"/>
      <c r="F56" s="14"/>
      <c r="G56" s="14"/>
    </row>
    <row r="57" spans="1:7" ht="12.75">
      <c r="A57" s="2" t="s">
        <v>123</v>
      </c>
      <c r="D57" s="32">
        <f>SUM(D51:D56)</f>
        <v>-22292</v>
      </c>
      <c r="F57" s="32">
        <f>SUM(F51:F56)</f>
        <v>-23344</v>
      </c>
      <c r="G57" s="32">
        <f>SUM(G51:G56)</f>
        <v>294</v>
      </c>
    </row>
    <row r="58" spans="4:7" ht="9.75" customHeight="1">
      <c r="D58" s="14"/>
      <c r="F58" s="14"/>
      <c r="G58" s="14"/>
    </row>
    <row r="59" spans="1:7" ht="12.75">
      <c r="A59" s="3" t="s">
        <v>103</v>
      </c>
      <c r="D59" s="14">
        <f>+D57+D47+D33</f>
        <v>-10775</v>
      </c>
      <c r="F59" s="14">
        <f>+F57+F47+F33</f>
        <v>-63709</v>
      </c>
      <c r="G59" s="14">
        <f>+G57+G47+G33</f>
        <v>-12766</v>
      </c>
    </row>
    <row r="60" spans="4:7" ht="6" customHeight="1">
      <c r="D60" s="14"/>
      <c r="F60" s="14"/>
      <c r="G60" s="14"/>
    </row>
    <row r="61" spans="1:7" ht="12.75">
      <c r="A61" s="3" t="s">
        <v>124</v>
      </c>
      <c r="D61" s="14">
        <v>87233</v>
      </c>
      <c r="F61" s="14">
        <v>103216</v>
      </c>
      <c r="G61" s="14">
        <v>99999</v>
      </c>
    </row>
    <row r="62" spans="1:7" ht="6" customHeight="1">
      <c r="A62" s="3"/>
      <c r="D62" s="14"/>
      <c r="F62" s="14"/>
      <c r="G62" s="14"/>
    </row>
    <row r="63" spans="1:7" ht="13.5" thickBot="1">
      <c r="A63" s="3" t="s">
        <v>125</v>
      </c>
      <c r="D63" s="42">
        <f>SUM(D59:D62)</f>
        <v>76458</v>
      </c>
      <c r="F63" s="42">
        <f>SUM(F59:F62)</f>
        <v>39507</v>
      </c>
      <c r="G63" s="42">
        <f>SUM(G59:G62)</f>
        <v>87233</v>
      </c>
    </row>
    <row r="64" ht="9.75" customHeight="1" thickTop="1"/>
    <row r="65" spans="1:8" ht="24.75" customHeight="1">
      <c r="A65" s="60" t="s">
        <v>128</v>
      </c>
      <c r="B65" s="61"/>
      <c r="C65" s="61"/>
      <c r="D65" s="61"/>
      <c r="E65" s="61"/>
      <c r="F65" s="61"/>
      <c r="G65" s="61"/>
      <c r="H65" s="56"/>
    </row>
    <row r="66" ht="7.5" customHeight="1"/>
  </sheetData>
  <mergeCells count="1">
    <mergeCell ref="A65:G65"/>
  </mergeCells>
  <printOptions/>
  <pageMargins left="0.75" right="0.75" top="0.19" bottom="0.18" header="0.2" footer="0.2"/>
  <pageSetup horizontalDpi="600" verticalDpi="600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Ernst &amp; Young</cp:lastModifiedBy>
  <cp:lastPrinted>2004-02-25T23:51:38Z</cp:lastPrinted>
  <dcterms:created xsi:type="dcterms:W3CDTF">1996-10-14T23:33:28Z</dcterms:created>
  <dcterms:modified xsi:type="dcterms:W3CDTF">2004-02-26T10:07:03Z</dcterms:modified>
  <cp:category/>
  <cp:version/>
  <cp:contentType/>
  <cp:contentStatus/>
</cp:coreProperties>
</file>